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Road Freight" sheetId="2" state="visible" r:id="rId4"/>
    <sheet name="Sea Freight" sheetId="3" state="visible" r:id="rId5"/>
    <sheet name="Air Freight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<sst xmlns="http://schemas.openxmlformats.org/spreadsheetml/2006/main" count="96" uniqueCount="79">
  <si>
    <t xml:space="preserve">CADILLAC HERTZ TEAM JOTA — TRANSPORT LOG 2024</t>
  </si>
  <si>
    <t xml:space="preserve">FIA 3-Star Environmental Accreditation | Objective 9: 7.5% Transport Reduction | KPI 30</t>
  </si>
  <si>
    <t xml:space="preserve">Source: Freight summary email received from DHL logistics team (2024 WEC season). All air freight is DHL chartered flights. Routes confirm 2024 season: Qatar, Brazil, Japan, USA, Bahrain. Emissions calculated using DEFRA 2024 UK emission factors.</t>
  </si>
  <si>
    <t xml:space="preserve">Transport Category</t>
  </si>
  <si>
    <t xml:space="preserve">Total Weight / Volume</t>
  </si>
  <si>
    <t xml:space="preserve">CO₂e (tCO₂e)</t>
  </si>
  <si>
    <t xml:space="preserve">DEFRA Factor Used</t>
  </si>
  <si>
    <t xml:space="preserve">Notes</t>
  </si>
  <si>
    <t xml:space="preserve">Road — HGV (Freight)</t>
  </si>
  <si>
    <t xml:space="preserve">31,000 kg</t>
  </si>
  <si>
    <t xml:space="preserve">Diesel: 2.51784 kg CO₂e/L (DEFRA 2024)</t>
  </si>
  <si>
    <t xml:space="preserve">27,980 miles @ 13.7 mpg</t>
  </si>
  <si>
    <t xml:space="preserve">Road — Minibus (Staff)</t>
  </si>
  <si>
    <t xml:space="preserve">Staff</t>
  </si>
  <si>
    <t xml:space="preserve">6,160 miles @ 45 mpg</t>
  </si>
  <si>
    <t xml:space="preserve">Road — Car (Staff)</t>
  </si>
  <si>
    <t xml:space="preserve">1,820 miles @ 40 mpg</t>
  </si>
  <si>
    <t xml:space="preserve">Sea Freight — DHL (3.5 FCL)</t>
  </si>
  <si>
    <t xml:space="preserve">26,060 kg</t>
  </si>
  <si>
    <t xml:space="preserve">Container ship: 0.01634 kg CO₂e/t·km (DEFRA 2024)</t>
  </si>
  <si>
    <t xml:space="preserve">UK–Qatar, Brazil–USA, Japan–Bahrain</t>
  </si>
  <si>
    <t xml:space="preserve">Sea Freight — DHL (0.5 FCL)</t>
  </si>
  <si>
    <t xml:space="preserve">4,750 kg</t>
  </si>
  <si>
    <t xml:space="preserve">UK–Brazil–Japan–Bahrain; UK–USA–UK</t>
  </si>
  <si>
    <t xml:space="preserve">Air Freight — LD Pallets ×5</t>
  </si>
  <si>
    <t xml:space="preserve">11,250 kg</t>
  </si>
  <si>
    <t xml:space="preserve">Air freight long haul: 0.607 kg CO₂e/t·km (DEFRA 2024, no RF)</t>
  </si>
  <si>
    <t xml:space="preserve">Qatar–Stuttgart, Liège–Brazil, USA–Japan</t>
  </si>
  <si>
    <t xml:space="preserve">Air Freight — Q6 Pallets ×7</t>
  </si>
  <si>
    <t xml:space="preserve">11,810 kg</t>
  </si>
  <si>
    <t xml:space="preserve">TOTAL ESTIMATED CO₂e (all transport categories)</t>
  </si>
  <si>
    <t xml:space="preserve">⚠ Note on aviation radiative forcing (RF): DEFRA recommends applying a ×2.7 RF uplift factor to air freight to account for aviation's wider climate impact at altitude. Without RF the air freight above totals ~the figures shown. With RF the air freight figures would be approximately 2.7× higher. The VSME may or may not apply RF — check with AvISO which approach was used in the 2024 calculation.</t>
  </si>
  <si>
    <t xml:space="preserve">ROAD FREIGHT — 2024 WEC SEASON</t>
  </si>
  <si>
    <t xml:space="preserve">EMISSION FACTOR ASSUMPTIONS (DEFRA 2024)</t>
  </si>
  <si>
    <t xml:space="preserve">Diesel emission factor (kg CO₂e per litre):</t>
  </si>
  <si>
    <t xml:space="preserve">Source: DEFRA Conversion Factors 2024, Table 1</t>
  </si>
  <si>
    <t xml:space="preserve">Litres per UK gallon:</t>
  </si>
  <si>
    <t xml:space="preserve">Standard UK measure</t>
  </si>
  <si>
    <t xml:space="preserve">Vehicle Type</t>
  </si>
  <si>
    <t xml:space="preserve">Miles</t>
  </si>
  <si>
    <t xml:space="preserve">MPG</t>
  </si>
  <si>
    <t xml:space="preserve">Fuel Type</t>
  </si>
  <si>
    <t xml:space="preserve">Litres Consumed</t>
  </si>
  <si>
    <t xml:space="preserve">kg CO₂e</t>
  </si>
  <si>
    <t xml:space="preserve">tCO₂e</t>
  </si>
  <si>
    <t xml:space="preserve">HGV (Road Freight)</t>
  </si>
  <si>
    <t xml:space="preserve">Diesel</t>
  </si>
  <si>
    <t xml:space="preserve">Minibus (Staff)</t>
  </si>
  <si>
    <t xml:space="preserve">Car (Staff)</t>
  </si>
  <si>
    <t xml:space="preserve">ROAD TOTAL</t>
  </si>
  <si>
    <t xml:space="preserve">SEA FREIGHT — 2024 WEC SEASON (DHL)</t>
  </si>
  <si>
    <t xml:space="preserve">Container ship CO₂e factor (kg per tonne·km):</t>
  </si>
  <si>
    <t xml:space="preserve">Source: DEFRA Conversion Factors 2024, Freight Table</t>
  </si>
  <si>
    <t xml:space="preserve">Estimated route distances are best-available approximations (km by sea).</t>
  </si>
  <si>
    <t xml:space="preserve">Shipment</t>
  </si>
  <si>
    <t xml:space="preserve">Weight (kg)</t>
  </si>
  <si>
    <t xml:space="preserve">Weight (tonnes)</t>
  </si>
  <si>
    <t xml:space="preserve">Route</t>
  </si>
  <si>
    <t xml:space="preserve">Est. Distance (km)</t>
  </si>
  <si>
    <t xml:space="preserve">3.5 FCL — DHL</t>
  </si>
  <si>
    <t xml:space="preserve">UK–Qatar / Brazil–USA / Japan–Bahrain</t>
  </si>
  <si>
    <t xml:space="preserve">0.5 FCL — DHL</t>
  </si>
  <si>
    <t xml:space="preserve">UK–Brazil–Japan–Bahrain / UK–USA–UK</t>
  </si>
  <si>
    <t xml:space="preserve">SEA TOTAL</t>
  </si>
  <si>
    <t xml:space="preserve">Distance note: UK–Qatar via Suez ~12,600 km; Brazil–USA ~10,400 km; Japan–Bahrain ~8,300 km → average ~10,433 km. UK–Brazil ~11,000 km; Brazil–Japan ~18,600 km; Japan–Bahrain ~8,300 km; Bahrain–UK ~7,800 km; UK–USA ~9,500 km; USA–UK ~9,500 km → total ~28,450 km for round trip. If DHL can provide confirmed tonne-km figures, use those in place of these estimates.</t>
  </si>
  <si>
    <t xml:space="preserve">AIR FREIGHT — 2024 WEC SEASON</t>
  </si>
  <si>
    <t xml:space="preserve">Air freight (long haul, no radiative forcing) kg CO₂e/t·km:</t>
  </si>
  <si>
    <t xml:space="preserve">Source: DEFRA 2024 — use with/without RF factor below</t>
  </si>
  <si>
    <t xml:space="preserve">Radiative Forcing (RF) multiplier (DEFRA recommendation for aviation):</t>
  </si>
  <si>
    <t xml:space="preserve">Apply RF? Confirm with AvISO which approach used in VSME</t>
  </si>
  <si>
    <t xml:space="preserve">Note: All air freight is operated by DHL as chartered flights. The 12 pallets below cover all chartered air freight for the 2024 WEC season.</t>
  </si>
  <si>
    <t xml:space="preserve">Routes</t>
  </si>
  <si>
    <t xml:space="preserve">kg CO₂e (no RF)</t>
  </si>
  <si>
    <t xml:space="preserve">tCO₂e (no RF)</t>
  </si>
  <si>
    <t xml:space="preserve">LD Pallets ×5</t>
  </si>
  <si>
    <t xml:space="preserve">Qatar–Stuttgart / Liège–Brazil / USA–Japan</t>
  </si>
  <si>
    <t xml:space="preserve">Q6 Pallets ×7</t>
  </si>
  <si>
    <t xml:space="preserve">AIR TOTAL (no RF)</t>
  </si>
  <si>
    <t xml:space="preserve">AIR TOTAL (with RF ×2.7 uplift)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</si>
</sst>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#,##0.00000"/>
    <numFmt numFmtId="167" formatCode="#,##0"/>
    <numFmt numFmtId="168" formatCode="#,##0.0"/>
    <numFmt numFmtId="169" formatCode="#,##0.00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i val="true"/>
      <sz val="9"/>
      <color rgb="FF5D6D7E"/>
      <name val="Arial"/>
      <family val="0"/>
      <charset val="1"/>
    </font>
    <font>
      <sz val="10"/>
      <color rgb="FF1A1A2E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0"/>
      <color rgb="FF1A1A2E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A3A5C"/>
        <bgColor rgb="FF2C3E50"/>
      </patternFill>
    </fill>
    <fill>
      <patternFill patternType="solid">
        <fgColor rgb="FF2C5F8A"/>
        <bgColor rgb="FF5D6D7E"/>
      </patternFill>
    </fill>
    <fill>
      <patternFill patternType="solid">
        <fgColor rgb="FFF0F4F8"/>
        <bgColor rgb="FFFFFFFF"/>
      </patternFill>
    </fill>
    <fill>
      <patternFill patternType="solid">
        <fgColor rgb="FF2C3E50"/>
        <bgColor rgb="FF1A3A5C"/>
      </patternFill>
    </fill>
    <fill>
      <patternFill patternType="solid">
        <fgColor rgb="FFFFFFFF"/>
        <bgColor rgb="FFF0F4F8"/>
      </patternFill>
    </fill>
    <fill>
      <patternFill patternType="solid">
        <fgColor rgb="FFFFF3CD"/>
        <bgColor rgb="FFF0F4F8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7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3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7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13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7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4" fillId="7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4" fillId="7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D"/>
      <rgbColor rgb="FFF0F4F8"/>
      <rgbColor rgb="FF660066"/>
      <rgbColor rgb="FFFF8080"/>
      <rgbColor rgb="FF2C5F8A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D6D7E"/>
      <rgbColor rgb="FF969696"/>
      <rgbColor rgb="FF1A3A5C"/>
      <rgbColor rgb="FF339966"/>
      <rgbColor rgb="FF003300"/>
      <rgbColor rgb="FF1A1A2E"/>
      <rgbColor rgb="FF993300"/>
      <rgbColor rgb="FF993366"/>
      <rgbColor rgb="FF333399"/>
      <rgbColor rgb="FF2C3E5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4"/>
    <col collapsed="false" customWidth="true" hidden="false" outlineLevel="0" max="3" min="2" style="1" width="18"/>
    <col collapsed="false" customWidth="true" hidden="false" outlineLevel="0" max="4" min="4" style="1" width="24"/>
    <col collapsed="false" customWidth="true" hidden="false" outlineLevel="0" max="5" min="5" style="1" width="30"/>
  </cols>
  <sheetData>
    <row r="1" customFormat="false" ht="30" hidden="false" customHeight="true" outlineLevel="0" collapsed="false">
      <c r="A1" s="2" t="s">
        <v>0</v>
      </c>
      <c r="B1" s="2"/>
      <c r="C1" s="2"/>
      <c r="D1" s="2"/>
      <c r="E1" s="2"/>
    </row>
    <row r="2" customFormat="false" ht="18" hidden="false" customHeight="true" outlineLevel="0" collapsed="false">
      <c r="A2" s="3" t="s">
        <v>1</v>
      </c>
      <c r="B2" s="3"/>
      <c r="C2" s="3"/>
      <c r="D2" s="3"/>
      <c r="E2" s="3"/>
    </row>
    <row r="3" customFormat="false" ht="36" hidden="false" customHeight="true" outlineLevel="0" collapsed="false">
      <c r="A3" s="4" t="s">
        <v>2</v>
      </c>
      <c r="B3" s="4"/>
      <c r="C3" s="4"/>
      <c r="D3" s="4"/>
      <c r="E3" s="4"/>
    </row>
    <row r="4" customFormat="false" ht="36" hidden="false" customHeight="true" outlineLevel="0" collapsed="false"/>
    <row r="5" customFormat="false" ht="21.75" hidden="false" customHeight="true" outlineLevel="0" collapsed="false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</row>
    <row r="6" customFormat="false" ht="19.5" hidden="false" customHeight="true" outlineLevel="0" collapsed="false">
      <c r="A6" s="6" t="s">
        <v>8</v>
      </c>
      <c r="B6" s="6" t="s">
        <v>9</v>
      </c>
      <c r="C6" s="7" t="n">
        <f aca="false">'Road Freight'!G8</f>
        <v>23.377243527875</v>
      </c>
      <c r="D6" s="6" t="s">
        <v>10</v>
      </c>
      <c r="E6" s="6" t="s">
        <v>11</v>
      </c>
    </row>
    <row r="7" customFormat="false" ht="19.5" hidden="false" customHeight="true" outlineLevel="0" collapsed="false">
      <c r="A7" s="8" t="s">
        <v>12</v>
      </c>
      <c r="B7" s="8" t="s">
        <v>13</v>
      </c>
      <c r="C7" s="9" t="n">
        <f aca="false">'Road Freight'!G9</f>
        <v>1.5668750185088</v>
      </c>
      <c r="D7" s="8" t="s">
        <v>10</v>
      </c>
      <c r="E7" s="8" t="s">
        <v>14</v>
      </c>
    </row>
    <row r="8" customFormat="false" ht="19.5" hidden="false" customHeight="true" outlineLevel="0" collapsed="false">
      <c r="A8" s="6" t="s">
        <v>15</v>
      </c>
      <c r="B8" s="6" t="s">
        <v>13</v>
      </c>
      <c r="C8" s="7" t="n">
        <f aca="false">'Road Freight'!G10</f>
        <v>0.5208078896748</v>
      </c>
      <c r="D8" s="6" t="s">
        <v>10</v>
      </c>
      <c r="E8" s="6" t="s">
        <v>16</v>
      </c>
    </row>
    <row r="9" customFormat="false" ht="19.5" hidden="false" customHeight="true" outlineLevel="0" collapsed="false">
      <c r="A9" s="8" t="s">
        <v>17</v>
      </c>
      <c r="B9" s="8" t="s">
        <v>18</v>
      </c>
      <c r="C9" s="9" t="n">
        <f aca="false">'Sea Freight'!G8</f>
        <v>2.20814675</v>
      </c>
      <c r="D9" s="8" t="s">
        <v>19</v>
      </c>
      <c r="E9" s="8" t="s">
        <v>20</v>
      </c>
    </row>
    <row r="10" customFormat="false" ht="19.5" hidden="false" customHeight="true" outlineLevel="0" collapsed="false">
      <c r="A10" s="6" t="s">
        <v>21</v>
      </c>
      <c r="B10" s="6" t="s">
        <v>22</v>
      </c>
      <c r="C10" s="7" t="n">
        <f aca="false">'Sea Freight'!G9</f>
        <v>6.6507309832</v>
      </c>
      <c r="D10" s="6" t="s">
        <v>19</v>
      </c>
      <c r="E10" s="6" t="s">
        <v>23</v>
      </c>
    </row>
    <row r="11" customFormat="false" ht="19.5" hidden="false" customHeight="true" outlineLevel="0" collapsed="false">
      <c r="A11" s="8" t="s">
        <v>24</v>
      </c>
      <c r="B11" s="8" t="s">
        <v>25</v>
      </c>
      <c r="C11" s="9" t="n">
        <f aca="false">'Air Freight'!G8</f>
        <v>58.783094</v>
      </c>
      <c r="D11" s="8" t="s">
        <v>26</v>
      </c>
      <c r="E11" s="8" t="s">
        <v>27</v>
      </c>
    </row>
    <row r="12" customFormat="false" ht="19.5" hidden="false" customHeight="true" outlineLevel="0" collapsed="false">
      <c r="A12" s="6" t="s">
        <v>28</v>
      </c>
      <c r="B12" s="6" t="s">
        <v>29</v>
      </c>
      <c r="C12" s="7" t="n">
        <f aca="false">'Air Freight'!G9</f>
        <v>114.778844</v>
      </c>
      <c r="D12" s="6" t="s">
        <v>26</v>
      </c>
      <c r="E12" s="6" t="s">
        <v>27</v>
      </c>
    </row>
    <row r="13" customFormat="false" ht="19.5" hidden="false" customHeight="true" outlineLevel="0" collapsed="false">
      <c r="A13" s="10" t="s">
        <v>30</v>
      </c>
      <c r="B13" s="11"/>
      <c r="C13" s="12" t="n">
        <f aca="false">SUM('Road Freight'!G8:G10,'Sea Freight'!G8:G9,'Air Freight'!G8:G9)</f>
        <v>207.885742169259</v>
      </c>
      <c r="D13" s="11"/>
      <c r="E13" s="11"/>
    </row>
    <row r="14" customFormat="false" ht="21.75" hidden="false" customHeight="true" outlineLevel="0" collapsed="false">
      <c r="A14" s="13" t="s">
        <v>31</v>
      </c>
    </row>
    <row r="15" customFormat="false" ht="48" hidden="false" customHeight="true" outlineLevel="0" collapsed="false">
      <c r="A15" s="14"/>
      <c r="B15" s="14"/>
      <c r="C15" s="14"/>
      <c r="D15" s="14"/>
      <c r="E15" s="14"/>
    </row>
  </sheetData>
  <mergeCells count="4">
    <mergeCell ref="A1:E1"/>
    <mergeCell ref="A2:E2"/>
    <mergeCell ref="A3:E3"/>
    <mergeCell ref="A15:E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8"/>
    <col collapsed="false" customWidth="true" hidden="false" outlineLevel="0" max="4" min="2" style="1" width="16"/>
    <col collapsed="false" customWidth="true" hidden="false" outlineLevel="0" max="6" min="5" style="1" width="22"/>
    <col collapsed="false" customWidth="true" hidden="false" outlineLevel="0" max="7" min="7" style="1" width="18"/>
  </cols>
  <sheetData>
    <row r="1" customFormat="false" ht="27.75" hidden="false" customHeight="true" outlineLevel="0" collapsed="false">
      <c r="A1" s="15" t="s">
        <v>32</v>
      </c>
      <c r="B1" s="15"/>
      <c r="C1" s="15"/>
      <c r="D1" s="15"/>
      <c r="E1" s="15"/>
      <c r="F1" s="15"/>
      <c r="G1" s="15"/>
    </row>
    <row r="2" customFormat="false" ht="15" hidden="false" customHeight="true" outlineLevel="0" collapsed="false">
      <c r="A2" s="3" t="s">
        <v>33</v>
      </c>
      <c r="B2" s="3"/>
      <c r="C2" s="3"/>
      <c r="D2" s="3"/>
      <c r="E2" s="3"/>
      <c r="F2" s="3"/>
      <c r="G2" s="3"/>
    </row>
    <row r="3" customFormat="false" ht="32.25" hidden="false" customHeight="true" outlineLevel="0" collapsed="false">
      <c r="A3" s="16" t="s">
        <v>34</v>
      </c>
      <c r="C3" s="17" t="n">
        <v>2.51784</v>
      </c>
      <c r="D3" s="18" t="s">
        <v>35</v>
      </c>
    </row>
    <row r="4" customFormat="false" ht="21.75" hidden="false" customHeight="true" outlineLevel="0" collapsed="false">
      <c r="A4" s="16" t="s">
        <v>36</v>
      </c>
      <c r="C4" s="17" t="n">
        <v>4.54609</v>
      </c>
      <c r="D4" s="18" t="s">
        <v>37</v>
      </c>
    </row>
    <row r="7" customFormat="false" ht="21.75" hidden="false" customHeight="true" outlineLevel="0" collapsed="false">
      <c r="A7" s="5" t="s">
        <v>38</v>
      </c>
      <c r="B7" s="5" t="s">
        <v>39</v>
      </c>
      <c r="C7" s="5" t="s">
        <v>40</v>
      </c>
      <c r="D7" s="5" t="s">
        <v>41</v>
      </c>
      <c r="E7" s="5" t="s">
        <v>42</v>
      </c>
      <c r="F7" s="5" t="s">
        <v>43</v>
      </c>
      <c r="G7" s="5" t="s">
        <v>44</v>
      </c>
    </row>
    <row r="8" customFormat="false" ht="18" hidden="false" customHeight="true" outlineLevel="0" collapsed="false">
      <c r="A8" s="19" t="s">
        <v>45</v>
      </c>
      <c r="B8" s="20" t="n">
        <v>27980</v>
      </c>
      <c r="C8" s="21" t="n">
        <v>13.7</v>
      </c>
      <c r="D8" s="19" t="s">
        <v>46</v>
      </c>
      <c r="E8" s="22" t="n">
        <f aca="false">(B8/C8)*$C$4</f>
        <v>9284.64220437957</v>
      </c>
      <c r="F8" s="23" t="n">
        <f aca="false">E8*$C$3</f>
        <v>23377.243527875</v>
      </c>
      <c r="G8" s="24" t="n">
        <f aca="false">F8/1000</f>
        <v>23.377243527875</v>
      </c>
    </row>
    <row r="9" customFormat="false" ht="18" hidden="false" customHeight="true" outlineLevel="0" collapsed="false">
      <c r="A9" s="19" t="s">
        <v>47</v>
      </c>
      <c r="B9" s="20" t="n">
        <v>6160</v>
      </c>
      <c r="C9" s="21" t="n">
        <v>45</v>
      </c>
      <c r="D9" s="19" t="s">
        <v>46</v>
      </c>
      <c r="E9" s="22" t="n">
        <f aca="false">(B9/C9)*$C$4</f>
        <v>622.309208888889</v>
      </c>
      <c r="F9" s="23" t="n">
        <f aca="false">E9*$C$3</f>
        <v>1566.8750185088</v>
      </c>
      <c r="G9" s="24" t="n">
        <f aca="false">F9/1000</f>
        <v>1.5668750185088</v>
      </c>
    </row>
    <row r="10" customFormat="false" ht="18" hidden="false" customHeight="true" outlineLevel="0" collapsed="false">
      <c r="A10" s="19" t="s">
        <v>48</v>
      </c>
      <c r="B10" s="20" t="n">
        <v>1820</v>
      </c>
      <c r="C10" s="21" t="n">
        <v>40</v>
      </c>
      <c r="D10" s="19" t="s">
        <v>46</v>
      </c>
      <c r="E10" s="22" t="n">
        <f aca="false">(B10/C10)*$C$4</f>
        <v>206.847095</v>
      </c>
      <c r="F10" s="23" t="n">
        <f aca="false">E10*$C$3</f>
        <v>520.8078896748</v>
      </c>
      <c r="G10" s="24" t="n">
        <f aca="false">F10/1000</f>
        <v>0.5208078896748</v>
      </c>
    </row>
    <row r="11" customFormat="false" ht="19.5" hidden="false" customHeight="true" outlineLevel="0" collapsed="false">
      <c r="A11" s="25" t="s">
        <v>49</v>
      </c>
      <c r="B11" s="11"/>
      <c r="C11" s="11"/>
      <c r="D11" s="11"/>
      <c r="E11" s="26"/>
      <c r="F11" s="27" t="n">
        <f aca="false">SUM(F8:F10)</f>
        <v>25464.9264360586</v>
      </c>
      <c r="G11" s="28" t="n">
        <f aca="false">SUM(G8:G10)</f>
        <v>25.4649264360586</v>
      </c>
    </row>
  </sheetData>
  <mergeCells count="2">
    <mergeCell ref="A1:G1"/>
    <mergeCell ref="A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0"/>
    <col collapsed="false" customWidth="true" hidden="false" outlineLevel="0" max="2" min="2" style="1" width="16"/>
    <col collapsed="false" customWidth="true" hidden="false" outlineLevel="0" max="3" min="3" style="1" width="18"/>
    <col collapsed="false" customWidth="true" hidden="false" outlineLevel="0" max="4" min="4" style="1" width="16"/>
    <col collapsed="false" customWidth="true" hidden="false" outlineLevel="0" max="6" min="5" style="1" width="22"/>
    <col collapsed="false" customWidth="true" hidden="false" outlineLevel="0" max="7" min="7" style="1" width="18"/>
  </cols>
  <sheetData>
    <row r="1" customFormat="false" ht="27.75" hidden="false" customHeight="true" outlineLevel="0" collapsed="false">
      <c r="A1" s="15" t="s">
        <v>50</v>
      </c>
      <c r="B1" s="15"/>
      <c r="C1" s="15"/>
      <c r="D1" s="15"/>
      <c r="E1" s="15"/>
      <c r="F1" s="15"/>
      <c r="G1" s="15"/>
    </row>
    <row r="2" customFormat="false" ht="15" hidden="false" customHeight="true" outlineLevel="0" collapsed="false">
      <c r="A2" s="3" t="s">
        <v>33</v>
      </c>
      <c r="B2" s="3"/>
      <c r="C2" s="3"/>
      <c r="D2" s="3"/>
      <c r="E2" s="3"/>
      <c r="F2" s="3"/>
      <c r="G2" s="3"/>
    </row>
    <row r="3" customFormat="false" ht="32.25" hidden="false" customHeight="true" outlineLevel="0" collapsed="false">
      <c r="A3" s="16" t="s">
        <v>51</v>
      </c>
      <c r="C3" s="17" t="n">
        <v>0.01634</v>
      </c>
      <c r="D3" s="18" t="s">
        <v>52</v>
      </c>
    </row>
    <row r="4" customFormat="false" ht="27.75" hidden="false" customHeight="true" outlineLevel="0" collapsed="false">
      <c r="A4" s="4" t="s">
        <v>53</v>
      </c>
      <c r="B4" s="4"/>
      <c r="C4" s="4"/>
      <c r="D4" s="4"/>
      <c r="E4" s="4"/>
      <c r="F4" s="4"/>
      <c r="G4" s="4"/>
    </row>
    <row r="6" customFormat="false" ht="21.75" hidden="false" customHeight="true" outlineLevel="0" collapsed="false">
      <c r="A6" s="5" t="s">
        <v>54</v>
      </c>
      <c r="B6" s="5" t="s">
        <v>55</v>
      </c>
      <c r="C6" s="5" t="s">
        <v>56</v>
      </c>
      <c r="D6" s="5" t="s">
        <v>57</v>
      </c>
      <c r="E6" s="5" t="s">
        <v>58</v>
      </c>
      <c r="F6" s="5" t="s">
        <v>43</v>
      </c>
      <c r="G6" s="5" t="s">
        <v>44</v>
      </c>
    </row>
    <row r="7" customFormat="false" ht="18" hidden="false" customHeight="true" outlineLevel="0" collapsed="false">
      <c r="A7" s="19" t="s">
        <v>59</v>
      </c>
      <c r="B7" s="20" t="n">
        <v>26060</v>
      </c>
      <c r="C7" s="29" t="n">
        <f aca="false">B7/1000</f>
        <v>26.06</v>
      </c>
      <c r="D7" s="19" t="s">
        <v>60</v>
      </c>
      <c r="E7" s="20" t="n">
        <v>10433</v>
      </c>
      <c r="F7" s="23" t="n">
        <f aca="false">C7*E7*$C$3</f>
        <v>4442.5842332</v>
      </c>
      <c r="G7" s="30" t="n">
        <f aca="false">F7/1000</f>
        <v>4.4425842332</v>
      </c>
    </row>
    <row r="8" customFormat="false" ht="18" hidden="false" customHeight="true" outlineLevel="0" collapsed="false">
      <c r="A8" s="19" t="s">
        <v>61</v>
      </c>
      <c r="B8" s="20" t="n">
        <v>4750</v>
      </c>
      <c r="C8" s="29" t="n">
        <f aca="false">B8/1000</f>
        <v>4.75</v>
      </c>
      <c r="D8" s="19" t="s">
        <v>62</v>
      </c>
      <c r="E8" s="20" t="n">
        <v>28450</v>
      </c>
      <c r="F8" s="23" t="n">
        <f aca="false">C8*E8*$C$3</f>
        <v>2208.14675</v>
      </c>
      <c r="G8" s="30" t="n">
        <f aca="false">F8/1000</f>
        <v>2.20814675</v>
      </c>
    </row>
    <row r="9" customFormat="false" ht="19.5" hidden="false" customHeight="true" outlineLevel="0" collapsed="false">
      <c r="A9" s="25" t="s">
        <v>63</v>
      </c>
      <c r="B9" s="11"/>
      <c r="C9" s="11"/>
      <c r="D9" s="11"/>
      <c r="E9" s="11"/>
      <c r="F9" s="27" t="n">
        <f aca="false">SUM(F7:F8)</f>
        <v>6650.7309832</v>
      </c>
      <c r="G9" s="28" t="n">
        <f aca="false">SUM(G7:G8)</f>
        <v>6.6507309832</v>
      </c>
    </row>
    <row r="10" customFormat="false" ht="51.75" hidden="false" customHeight="true" outlineLevel="0" collapsed="false">
      <c r="A10" s="31" t="s">
        <v>64</v>
      </c>
      <c r="B10" s="31"/>
      <c r="C10" s="31"/>
      <c r="D10" s="31"/>
      <c r="E10" s="31"/>
      <c r="F10" s="31"/>
      <c r="G10" s="31"/>
    </row>
  </sheetData>
  <mergeCells count="4">
    <mergeCell ref="A1:G1"/>
    <mergeCell ref="A2:G2"/>
    <mergeCell ref="A4:G4"/>
    <mergeCell ref="A10:G1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0"/>
    <col collapsed="false" customWidth="true" hidden="false" outlineLevel="0" max="2" min="2" style="1" width="16"/>
    <col collapsed="false" customWidth="true" hidden="false" outlineLevel="0" max="3" min="3" style="1" width="18"/>
    <col collapsed="false" customWidth="true" hidden="false" outlineLevel="0" max="4" min="4" style="1" width="16"/>
    <col collapsed="false" customWidth="true" hidden="false" outlineLevel="0" max="6" min="5" style="1" width="22"/>
    <col collapsed="false" customWidth="true" hidden="false" outlineLevel="0" max="7" min="7" style="1" width="18"/>
  </cols>
  <sheetData>
    <row r="1" customFormat="false" ht="27.75" hidden="false" customHeight="true" outlineLevel="0" collapsed="false">
      <c r="A1" s="15" t="s">
        <v>65</v>
      </c>
      <c r="B1" s="15"/>
      <c r="C1" s="15"/>
      <c r="D1" s="15"/>
      <c r="E1" s="15"/>
      <c r="F1" s="15"/>
      <c r="G1" s="15"/>
    </row>
    <row r="2" customFormat="false" ht="15" hidden="false" customHeight="true" outlineLevel="0" collapsed="false">
      <c r="A2" s="3" t="s">
        <v>33</v>
      </c>
      <c r="B2" s="3"/>
      <c r="C2" s="3"/>
      <c r="D2" s="3"/>
      <c r="E2" s="3"/>
      <c r="F2" s="3"/>
      <c r="G2" s="3"/>
    </row>
    <row r="3" customFormat="false" ht="42.75" hidden="false" customHeight="true" outlineLevel="0" collapsed="false">
      <c r="A3" s="16" t="s">
        <v>66</v>
      </c>
      <c r="C3" s="32" t="n">
        <v>0.607</v>
      </c>
      <c r="D3" s="18" t="s">
        <v>67</v>
      </c>
    </row>
    <row r="4" customFormat="false" ht="42.75" hidden="false" customHeight="true" outlineLevel="0" collapsed="false">
      <c r="A4" s="16" t="s">
        <v>68</v>
      </c>
      <c r="C4" s="33" t="n">
        <v>2.7</v>
      </c>
      <c r="D4" s="18" t="s">
        <v>69</v>
      </c>
    </row>
    <row r="5" customFormat="false" ht="27.75" hidden="false" customHeight="true" outlineLevel="0" collapsed="false">
      <c r="A5" s="4" t="s">
        <v>70</v>
      </c>
      <c r="B5" s="4"/>
      <c r="C5" s="4"/>
      <c r="D5" s="4"/>
      <c r="E5" s="4"/>
      <c r="F5" s="4"/>
      <c r="G5" s="4"/>
    </row>
    <row r="6" customFormat="false" ht="21.75" hidden="false" customHeight="true" outlineLevel="0" collapsed="false">
      <c r="A6" s="5" t="s">
        <v>54</v>
      </c>
      <c r="B6" s="5" t="s">
        <v>55</v>
      </c>
      <c r="C6" s="5" t="s">
        <v>56</v>
      </c>
      <c r="D6" s="5" t="s">
        <v>71</v>
      </c>
      <c r="E6" s="5" t="s">
        <v>58</v>
      </c>
      <c r="F6" s="5" t="s">
        <v>72</v>
      </c>
      <c r="G6" s="5" t="s">
        <v>73</v>
      </c>
    </row>
    <row r="7" customFormat="false" ht="18" hidden="false" customHeight="true" outlineLevel="0" collapsed="false">
      <c r="A7" s="19" t="s">
        <v>74</v>
      </c>
      <c r="B7" s="20" t="n">
        <v>11250</v>
      </c>
      <c r="C7" s="29" t="n">
        <f aca="false">B7/1000</f>
        <v>11.25</v>
      </c>
      <c r="D7" s="19" t="s">
        <v>75</v>
      </c>
      <c r="E7" s="20" t="n">
        <v>8200</v>
      </c>
      <c r="F7" s="34" t="n">
        <f aca="false">C7*E7*$C$3</f>
        <v>55995.75</v>
      </c>
      <c r="G7" s="30" t="n">
        <f aca="false">F7/1000</f>
        <v>55.99575</v>
      </c>
    </row>
    <row r="8" customFormat="false" ht="18" hidden="false" customHeight="true" outlineLevel="0" collapsed="false">
      <c r="A8" s="19" t="s">
        <v>76</v>
      </c>
      <c r="B8" s="20" t="n">
        <v>11810</v>
      </c>
      <c r="C8" s="29" t="n">
        <f aca="false">B8/1000</f>
        <v>11.81</v>
      </c>
      <c r="D8" s="19" t="s">
        <v>75</v>
      </c>
      <c r="E8" s="20" t="n">
        <v>8200</v>
      </c>
      <c r="F8" s="34" t="n">
        <f aca="false">C8*E8*$C$3</f>
        <v>58783.094</v>
      </c>
      <c r="G8" s="30" t="n">
        <f aca="false">F8/1000</f>
        <v>58.783094</v>
      </c>
    </row>
    <row r="9" customFormat="false" ht="19.5" hidden="false" customHeight="true" outlineLevel="0" collapsed="false">
      <c r="A9" s="25" t="s">
        <v>77</v>
      </c>
      <c r="B9" s="11"/>
      <c r="C9" s="11"/>
      <c r="D9" s="11"/>
      <c r="E9" s="11"/>
      <c r="F9" s="27" t="n">
        <f aca="false">SUM(F7:F8)</f>
        <v>114778.844</v>
      </c>
      <c r="G9" s="28" t="n">
        <f aca="false">SUM(G7:G8)</f>
        <v>114.778844</v>
      </c>
    </row>
    <row r="10" customFormat="false" ht="19.5" hidden="false" customHeight="true" outlineLevel="0" collapsed="false">
      <c r="A10" s="35" t="s">
        <v>78</v>
      </c>
      <c r="B10" s="36"/>
      <c r="C10" s="36"/>
      <c r="D10" s="36"/>
      <c r="E10" s="36"/>
      <c r="F10" s="37" t="n">
        <f aca="false">F9*C4</f>
        <v>309902.8788</v>
      </c>
      <c r="G10" s="38" t="n">
        <f aca="false">G9*C4</f>
        <v>309.9028788</v>
      </c>
    </row>
    <row r="11" customFormat="false" ht="31.5" hidden="false" customHeight="true" outlineLevel="0" collapsed="false">
      <c r="A11" s="14"/>
      <c r="B11" s="14"/>
      <c r="C11" s="14"/>
      <c r="D11" s="14"/>
      <c r="E11" s="14"/>
      <c r="F11" s="14"/>
      <c r="G11" s="14"/>
    </row>
  </sheetData>
  <mergeCells count="4">
    <mergeCell ref="A1:G1"/>
    <mergeCell ref="A2:G2"/>
    <mergeCell ref="A5:G5"/>
    <mergeCell ref="A11:G1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LibreOffice/25.2.6.2$Linux_AARCH64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2026-03-24T11:38:43Z</dcterms:created>
  <dc:creator>openpyxl</dc:creator>
  <dc:description/>
  <dc:language>en-US</dc:language>
  <cp:lastModifiedBy/>
  <dcterms:modified xsi:type="dcterms:W3CDTF">2026-03-24T15:26:59Z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